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40" yWindow="65236" windowWidth="16620" windowHeight="18500" activeTab="0"/>
  </bookViews>
  <sheets>
    <sheet name="nitrites" sheetId="1" r:id="rId1"/>
  </sheets>
  <definedNames>
    <definedName name="ordonnée" localSheetId="0">'nitrites'!$B$22</definedName>
    <definedName name="ordonnée">#REF!</definedName>
    <definedName name="pente" localSheetId="0">'nitrites'!$B$21</definedName>
    <definedName name="pente">#REF!</definedName>
  </definedNames>
  <calcPr fullCalcOnLoad="1"/>
</workbook>
</file>

<file path=xl/sharedStrings.xml><?xml version="1.0" encoding="utf-8"?>
<sst xmlns="http://schemas.openxmlformats.org/spreadsheetml/2006/main" count="57" uniqueCount="49">
  <si>
    <t>DOSAGE DES NITRITES D'UNE EAU POLLUÉE</t>
  </si>
  <si>
    <t>MASSE PESÉE</t>
  </si>
  <si>
    <t>M NaNO2</t>
  </si>
  <si>
    <t>M NO2</t>
  </si>
  <si>
    <t>mg</t>
  </si>
  <si>
    <t>VF</t>
  </si>
  <si>
    <t>mL</t>
  </si>
  <si>
    <t>mg/L</t>
  </si>
  <si>
    <t>mmol/L</t>
  </si>
  <si>
    <t>Solution mère :</t>
  </si>
  <si>
    <t>Solution fille :</t>
  </si>
  <si>
    <t>v (mL)</t>
  </si>
  <si>
    <t>C NaNO2</t>
  </si>
  <si>
    <t>n° cuves</t>
  </si>
  <si>
    <t>E1</t>
  </si>
  <si>
    <t>E2</t>
  </si>
  <si>
    <t>eau polluée en mL</t>
  </si>
  <si>
    <t>réactif (mL)</t>
  </si>
  <si>
    <t>eau distillée qsp 3,5 mL</t>
  </si>
  <si>
    <t>q NO2 en µg/tube</t>
  </si>
  <si>
    <t xml:space="preserve">pente </t>
  </si>
  <si>
    <t>ordonnée</t>
  </si>
  <si>
    <t>Absorbance</t>
  </si>
  <si>
    <t>coefficient</t>
  </si>
  <si>
    <t xml:space="preserve">valide si &gt; </t>
  </si>
  <si>
    <t>g/mol</t>
  </si>
  <si>
    <t>On prépare une solution de nitrite de sodium par pesée de 90 mg environ placés dans VF=100 mL</t>
  </si>
  <si>
    <t xml:space="preserve">Un volume v de la solution précédente est versé dans VF=50 mL </t>
  </si>
  <si>
    <t>Spectrophotométrie à 537 nm</t>
  </si>
  <si>
    <t>Analyse des résultats et conclusion</t>
  </si>
  <si>
    <t>solution fille en mL</t>
  </si>
  <si>
    <t>C1</t>
  </si>
  <si>
    <t>C2</t>
  </si>
  <si>
    <t>C NO2</t>
  </si>
  <si>
    <t>±</t>
  </si>
  <si>
    <t>Concentration massique</t>
  </si>
  <si>
    <t>Concentration molaire</t>
  </si>
  <si>
    <t>µg NO2 par mL</t>
  </si>
  <si>
    <t>nmol NO2 par mL</t>
  </si>
  <si>
    <t xml:space="preserve">incertitude élargie </t>
  </si>
  <si>
    <t>écart type de répétabilité  multiplié par le facteur adéquat (2,8)</t>
  </si>
  <si>
    <t>Validation de la RÉPÉTABILITÉ</t>
  </si>
  <si>
    <t>Calcul de C1-C2</t>
  </si>
  <si>
    <t>valide si inférieur à écart type de répétabiltié</t>
  </si>
  <si>
    <t>Validation de la LINÉARITÉ</t>
  </si>
  <si>
    <t>Valeur de référence</t>
  </si>
  <si>
    <t>Conclusion :</t>
  </si>
  <si>
    <t xml:space="preserve">écart type de répétabilité </t>
  </si>
  <si>
    <t>Expression des résultats et validité.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</si>
</sst>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0000"/>
    <numFmt numFmtId="179" formatCode="0.00000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Geneva"/>
      <family val="0"/>
    </font>
    <font>
      <sz val="10"/>
      <name val="Arial Black"/>
      <family val="0"/>
    </font>
    <font>
      <i/>
      <sz val="10"/>
      <name val="Arial Black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4"/>
      <name val="Arial Black"/>
      <family val="0"/>
    </font>
    <font>
      <sz val="10"/>
      <name val="Arial Narrow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3" fontId="7" fillId="0" borderId="1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/>
    </xf>
    <xf numFmtId="0" fontId="7" fillId="3" borderId="16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4" borderId="19" xfId="0" applyFont="1" applyFill="1" applyBorder="1" applyAlignment="1">
      <alignment vertical="center"/>
    </xf>
    <xf numFmtId="2" fontId="10" fillId="4" borderId="3" xfId="0" applyNumberFormat="1" applyFont="1" applyFill="1" applyBorder="1" applyAlignment="1">
      <alignment/>
    </xf>
    <xf numFmtId="0" fontId="10" fillId="4" borderId="4" xfId="0" applyFont="1" applyFill="1" applyBorder="1" applyAlignment="1">
      <alignment/>
    </xf>
    <xf numFmtId="172" fontId="10" fillId="4" borderId="1" xfId="0" applyNumberFormat="1" applyFont="1" applyFill="1" applyBorder="1" applyAlignment="1">
      <alignment/>
    </xf>
    <xf numFmtId="2" fontId="10" fillId="4" borderId="1" xfId="0" applyNumberFormat="1" applyFont="1" applyFill="1" applyBorder="1" applyAlignment="1">
      <alignment/>
    </xf>
    <xf numFmtId="173" fontId="10" fillId="4" borderId="1" xfId="0" applyNumberFormat="1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1" fillId="4" borderId="14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2" fontId="11" fillId="4" borderId="13" xfId="0" applyNumberFormat="1" applyFont="1" applyFill="1" applyBorder="1" applyAlignment="1">
      <alignment/>
    </xf>
    <xf numFmtId="2" fontId="11" fillId="4" borderId="14" xfId="0" applyNumberFormat="1" applyFont="1" applyFill="1" applyBorder="1" applyAlignment="1">
      <alignment/>
    </xf>
    <xf numFmtId="2" fontId="11" fillId="4" borderId="17" xfId="0" applyNumberFormat="1" applyFont="1" applyFill="1" applyBorder="1" applyAlignment="1">
      <alignment/>
    </xf>
    <xf numFmtId="2" fontId="10" fillId="4" borderId="5" xfId="0" applyNumberFormat="1" applyFont="1" applyFill="1" applyBorder="1" applyAlignment="1">
      <alignment/>
    </xf>
    <xf numFmtId="2" fontId="10" fillId="4" borderId="20" xfId="0" applyNumberFormat="1" applyFont="1" applyFill="1" applyBorder="1" applyAlignment="1">
      <alignment/>
    </xf>
    <xf numFmtId="175" fontId="10" fillId="4" borderId="13" xfId="0" applyNumberFormat="1" applyFont="1" applyFill="1" applyBorder="1" applyAlignment="1">
      <alignment vertical="center"/>
    </xf>
    <xf numFmtId="2" fontId="10" fillId="4" borderId="13" xfId="0" applyNumberFormat="1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7" fillId="5" borderId="0" xfId="0" applyFont="1" applyFill="1" applyAlignment="1">
      <alignment/>
    </xf>
    <xf numFmtId="0" fontId="8" fillId="3" borderId="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72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3" fillId="5" borderId="2" xfId="0" applyFont="1" applyFill="1" applyBorder="1" applyAlignment="1">
      <alignment vertical="center"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6" fillId="5" borderId="25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14" fillId="5" borderId="21" xfId="0" applyFont="1" applyFill="1" applyBorder="1" applyAlignment="1">
      <alignment vertical="center"/>
    </xf>
    <xf numFmtId="0" fontId="6" fillId="6" borderId="0" xfId="0" applyFont="1" applyFill="1" applyAlignment="1">
      <alignment/>
    </xf>
    <xf numFmtId="0" fontId="6" fillId="0" borderId="0" xfId="0" applyFont="1" applyAlignment="1">
      <alignment/>
    </xf>
    <xf numFmtId="0" fontId="6" fillId="6" borderId="2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7" fillId="2" borderId="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2" fontId="10" fillId="4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2" fontId="10" fillId="4" borderId="1" xfId="21" applyNumberFormat="1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4" borderId="25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6" fillId="4" borderId="19" xfId="0" applyFont="1" applyFill="1" applyBorder="1" applyAlignment="1">
      <alignment/>
    </xf>
    <xf numFmtId="2" fontId="10" fillId="4" borderId="15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0</xdr:rowOff>
    </xdr:from>
    <xdr:to>
      <xdr:col>4</xdr:col>
      <xdr:colOff>676275</xdr:colOff>
      <xdr:row>2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3105150" y="495300"/>
          <a:ext cx="1085850" cy="323850"/>
        </a:xfrm>
        <a:prstGeom prst="wedgeRoundRectCallout">
          <a:avLst>
            <a:gd name="adj1" fmla="val -94337"/>
            <a:gd name="adj2" fmla="val 757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calculs des masses molaires</a:t>
          </a:r>
        </a:p>
      </xdr:txBody>
    </xdr:sp>
    <xdr:clientData/>
  </xdr:twoCellAnchor>
  <xdr:twoCellAnchor>
    <xdr:from>
      <xdr:col>7</xdr:col>
      <xdr:colOff>276225</xdr:colOff>
      <xdr:row>5</xdr:row>
      <xdr:rowOff>66675</xdr:rowOff>
    </xdr:from>
    <xdr:to>
      <xdr:col>9</xdr:col>
      <xdr:colOff>228600</xdr:colOff>
      <xdr:row>8</xdr:row>
      <xdr:rowOff>28575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5848350" y="1323975"/>
          <a:ext cx="1323975" cy="590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en ARIAL gras : une formule doit être introduite.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5" zoomScaleNormal="125" workbookViewId="0" topLeftCell="A1">
      <selection activeCell="A33" sqref="A33"/>
    </sheetView>
  </sheetViews>
  <sheetFormatPr defaultColWidth="11.00390625" defaultRowHeight="12"/>
  <cols>
    <col min="1" max="1" width="19.125" style="3" customWidth="1"/>
    <col min="2" max="9" width="9.00390625" style="3" customWidth="1"/>
    <col min="10" max="11" width="7.375" style="3" customWidth="1"/>
    <col min="12" max="16384" width="10.875" style="3" customWidth="1"/>
  </cols>
  <sheetData>
    <row r="1" spans="1:9" ht="39" customHeight="1" thickBot="1">
      <c r="A1" s="70" t="s">
        <v>0</v>
      </c>
      <c r="B1" s="68"/>
      <c r="C1" s="68"/>
      <c r="D1" s="68"/>
      <c r="E1" s="68"/>
      <c r="F1" s="68"/>
      <c r="G1" s="68"/>
      <c r="H1" s="68"/>
      <c r="I1" s="69"/>
    </row>
    <row r="2" spans="1:11" ht="15">
      <c r="A2" s="4" t="s">
        <v>2</v>
      </c>
      <c r="B2" s="37">
        <f>22.99+14.01+16+16</f>
        <v>69</v>
      </c>
      <c r="C2" s="4" t="s">
        <v>25</v>
      </c>
      <c r="D2" s="5"/>
      <c r="E2" s="5"/>
      <c r="F2" s="5"/>
      <c r="G2" s="5"/>
      <c r="H2" s="5"/>
      <c r="I2" s="5"/>
      <c r="J2" s="5"/>
      <c r="K2" s="5"/>
    </row>
    <row r="3" spans="1:11" ht="15.75" thickBot="1">
      <c r="A3" s="6" t="s">
        <v>3</v>
      </c>
      <c r="B3" s="38">
        <f>46.01</f>
        <v>46.01</v>
      </c>
      <c r="C3" s="6" t="s">
        <v>25</v>
      </c>
      <c r="D3" s="5"/>
      <c r="E3" s="5"/>
      <c r="F3" s="5"/>
      <c r="G3" s="5"/>
      <c r="H3" s="5"/>
      <c r="I3" s="5"/>
      <c r="J3" s="5"/>
      <c r="K3" s="5"/>
    </row>
    <row r="4" spans="1:11" ht="13.5" customHeight="1">
      <c r="A4" s="7" t="s">
        <v>9</v>
      </c>
      <c r="B4" s="8" t="s">
        <v>26</v>
      </c>
      <c r="C4" s="9"/>
      <c r="D4" s="9"/>
      <c r="E4" s="9"/>
      <c r="F4" s="9"/>
      <c r="G4" s="9"/>
      <c r="H4" s="9"/>
      <c r="I4" s="10"/>
      <c r="J4" s="5"/>
      <c r="K4" s="5"/>
    </row>
    <row r="5" spans="1:11" ht="15.75" thickBot="1">
      <c r="A5" s="11" t="s">
        <v>1</v>
      </c>
      <c r="B5" s="1">
        <v>92.2</v>
      </c>
      <c r="C5" s="12" t="s">
        <v>4</v>
      </c>
      <c r="D5" s="59"/>
      <c r="E5" s="12" t="s">
        <v>12</v>
      </c>
      <c r="F5" s="39">
        <f>1000*B5/B6</f>
        <v>922</v>
      </c>
      <c r="G5" s="12" t="s">
        <v>7</v>
      </c>
      <c r="H5" s="59"/>
      <c r="I5" s="60"/>
      <c r="J5" s="5"/>
      <c r="K5" s="5"/>
    </row>
    <row r="6" spans="1:11" ht="15.75" thickBot="1">
      <c r="A6" s="11" t="s">
        <v>5</v>
      </c>
      <c r="B6" s="1">
        <v>100</v>
      </c>
      <c r="C6" s="12" t="s">
        <v>6</v>
      </c>
      <c r="D6" s="13"/>
      <c r="E6" s="13"/>
      <c r="F6" s="40">
        <f>F5/B2</f>
        <v>13.36231884057971</v>
      </c>
      <c r="G6" s="14" t="s">
        <v>8</v>
      </c>
      <c r="H6" s="15"/>
      <c r="I6" s="16"/>
      <c r="J6" s="5"/>
      <c r="K6" s="5"/>
    </row>
    <row r="7" spans="1:11" ht="15.75" thickBot="1">
      <c r="A7" s="61"/>
      <c r="B7" s="62"/>
      <c r="C7" s="62"/>
      <c r="D7" s="62"/>
      <c r="E7" s="62"/>
      <c r="F7" s="62"/>
      <c r="G7" s="62"/>
      <c r="H7" s="63"/>
      <c r="I7" s="64"/>
      <c r="J7" s="5"/>
      <c r="K7" s="5"/>
    </row>
    <row r="8" spans="1:11" ht="18" customHeight="1">
      <c r="A8" s="2" t="s">
        <v>10</v>
      </c>
      <c r="B8" s="9" t="s">
        <v>27</v>
      </c>
      <c r="C8" s="9"/>
      <c r="D8" s="9"/>
      <c r="E8" s="9"/>
      <c r="F8" s="9"/>
      <c r="G8" s="9"/>
      <c r="H8" s="9"/>
      <c r="I8" s="9"/>
      <c r="J8" s="5"/>
      <c r="K8" s="5"/>
    </row>
    <row r="9" spans="1:7" ht="15.75" thickBot="1">
      <c r="A9" s="11" t="s">
        <v>11</v>
      </c>
      <c r="B9" s="1">
        <v>0.5</v>
      </c>
      <c r="C9" s="12" t="s">
        <v>6</v>
      </c>
      <c r="E9" s="12" t="s">
        <v>33</v>
      </c>
      <c r="F9" s="40">
        <f>F10*B3</f>
        <v>6.148002898550725</v>
      </c>
      <c r="G9" s="12" t="s">
        <v>7</v>
      </c>
    </row>
    <row r="10" spans="1:11" ht="15.75" thickBot="1">
      <c r="A10" s="12" t="s">
        <v>5</v>
      </c>
      <c r="B10" s="1">
        <v>50</v>
      </c>
      <c r="C10" s="12" t="s">
        <v>6</v>
      </c>
      <c r="D10" s="13"/>
      <c r="E10" s="13"/>
      <c r="F10" s="41">
        <f>B9*F6/B10</f>
        <v>0.13362318840579712</v>
      </c>
      <c r="G10" s="14" t="s">
        <v>8</v>
      </c>
      <c r="H10" s="15"/>
      <c r="I10" s="13"/>
      <c r="J10" s="19"/>
      <c r="K10" s="13"/>
    </row>
    <row r="11" spans="1:11" ht="15.75" thickBot="1">
      <c r="A11" s="17"/>
      <c r="B11" s="13"/>
      <c r="C11" s="13"/>
      <c r="D11" s="13"/>
      <c r="E11" s="13"/>
      <c r="F11" s="13"/>
      <c r="G11" s="13"/>
      <c r="H11" s="15"/>
      <c r="I11" s="13"/>
      <c r="J11" s="19"/>
      <c r="K11" s="13"/>
    </row>
    <row r="12" spans="1:11" ht="24.75" customHeight="1" thickBot="1">
      <c r="A12" s="65" t="s">
        <v>28</v>
      </c>
      <c r="B12" s="66"/>
      <c r="C12" s="66"/>
      <c r="D12" s="66"/>
      <c r="E12" s="66"/>
      <c r="F12" s="66"/>
      <c r="G12" s="66"/>
      <c r="H12" s="66"/>
      <c r="I12" s="67"/>
      <c r="J12" s="5"/>
      <c r="K12" s="5"/>
    </row>
    <row r="13" spans="1:11" ht="15">
      <c r="A13" s="35" t="s">
        <v>13</v>
      </c>
      <c r="B13" s="54">
        <v>0</v>
      </c>
      <c r="C13" s="54">
        <v>1</v>
      </c>
      <c r="D13" s="54">
        <v>2</v>
      </c>
      <c r="E13" s="54">
        <v>3</v>
      </c>
      <c r="F13" s="54">
        <v>4</v>
      </c>
      <c r="G13" s="55">
        <v>5</v>
      </c>
      <c r="H13" s="56" t="s">
        <v>14</v>
      </c>
      <c r="I13" s="57" t="s">
        <v>15</v>
      </c>
      <c r="J13" s="5"/>
      <c r="K13" s="5"/>
    </row>
    <row r="14" spans="1:11" ht="15">
      <c r="A14" s="30" t="s">
        <v>30</v>
      </c>
      <c r="B14" s="20">
        <v>0</v>
      </c>
      <c r="C14" s="20">
        <v>0.2</v>
      </c>
      <c r="D14" s="20">
        <v>0.4</v>
      </c>
      <c r="E14" s="20">
        <v>0.6</v>
      </c>
      <c r="F14" s="20">
        <v>0.8</v>
      </c>
      <c r="G14" s="21">
        <v>1</v>
      </c>
      <c r="H14" s="33"/>
      <c r="I14" s="21"/>
      <c r="J14" s="5"/>
      <c r="K14" s="5"/>
    </row>
    <row r="15" spans="1:11" ht="15">
      <c r="A15" s="30" t="s">
        <v>16</v>
      </c>
      <c r="B15" s="20"/>
      <c r="C15" s="20"/>
      <c r="D15" s="20"/>
      <c r="E15" s="20"/>
      <c r="F15" s="20"/>
      <c r="G15" s="21"/>
      <c r="H15" s="33">
        <v>0.5</v>
      </c>
      <c r="I15" s="21">
        <v>0.5</v>
      </c>
      <c r="J15" s="5"/>
      <c r="K15" s="5"/>
    </row>
    <row r="16" spans="1:11" ht="15">
      <c r="A16" s="30" t="s">
        <v>17</v>
      </c>
      <c r="B16" s="20">
        <v>0.2</v>
      </c>
      <c r="C16" s="20">
        <v>0.2</v>
      </c>
      <c r="D16" s="20">
        <v>0.2</v>
      </c>
      <c r="E16" s="20">
        <v>0.2</v>
      </c>
      <c r="F16" s="20">
        <v>0.2</v>
      </c>
      <c r="G16" s="21">
        <v>0.2</v>
      </c>
      <c r="H16" s="33">
        <v>0.2</v>
      </c>
      <c r="I16" s="21">
        <v>0.2</v>
      </c>
      <c r="J16" s="5"/>
      <c r="K16" s="5"/>
    </row>
    <row r="17" spans="1:11" ht="15">
      <c r="A17" s="31" t="s">
        <v>18</v>
      </c>
      <c r="B17" s="42">
        <f aca="true" t="shared" si="0" ref="B17:I17">3.5-SUM(B14:B16)</f>
        <v>3.3</v>
      </c>
      <c r="C17" s="42">
        <f t="shared" si="0"/>
        <v>3.1</v>
      </c>
      <c r="D17" s="42">
        <f t="shared" si="0"/>
        <v>2.9</v>
      </c>
      <c r="E17" s="42">
        <f t="shared" si="0"/>
        <v>2.7</v>
      </c>
      <c r="F17" s="42">
        <f t="shared" si="0"/>
        <v>2.5</v>
      </c>
      <c r="G17" s="43">
        <f t="shared" si="0"/>
        <v>2.3</v>
      </c>
      <c r="H17" s="44">
        <f t="shared" si="0"/>
        <v>2.8</v>
      </c>
      <c r="I17" s="43">
        <f t="shared" si="0"/>
        <v>2.8</v>
      </c>
      <c r="J17" s="5"/>
      <c r="K17" s="5"/>
    </row>
    <row r="18" spans="1:11" ht="15">
      <c r="A18" s="30" t="s">
        <v>19</v>
      </c>
      <c r="B18" s="45">
        <f aca="true" t="shared" si="1" ref="B18:G18">B14*$F$9</f>
        <v>0</v>
      </c>
      <c r="C18" s="45">
        <f t="shared" si="1"/>
        <v>1.2296005797101452</v>
      </c>
      <c r="D18" s="45">
        <f t="shared" si="1"/>
        <v>2.4592011594202905</v>
      </c>
      <c r="E18" s="45">
        <f t="shared" si="1"/>
        <v>3.688801739130435</v>
      </c>
      <c r="F18" s="45">
        <f t="shared" si="1"/>
        <v>4.918402318840581</v>
      </c>
      <c r="G18" s="46">
        <f t="shared" si="1"/>
        <v>6.148002898550725</v>
      </c>
      <c r="H18" s="47">
        <f>(H19-ordonnée)/pente</f>
        <v>4.162235273192804</v>
      </c>
      <c r="I18" s="46">
        <v>4.5</v>
      </c>
      <c r="J18" s="5"/>
      <c r="K18" s="5"/>
    </row>
    <row r="19" spans="1:11" ht="15.75" thickBot="1">
      <c r="A19" s="32" t="s">
        <v>22</v>
      </c>
      <c r="B19" s="18">
        <v>0</v>
      </c>
      <c r="C19" s="18">
        <v>0.216</v>
      </c>
      <c r="D19" s="18">
        <v>0.432</v>
      </c>
      <c r="E19" s="18">
        <v>0.653</v>
      </c>
      <c r="F19" s="18">
        <v>0.844</v>
      </c>
      <c r="G19" s="22">
        <v>1.062</v>
      </c>
      <c r="H19" s="34">
        <v>0.722</v>
      </c>
      <c r="I19" s="22">
        <v>0.78</v>
      </c>
      <c r="J19" s="5"/>
      <c r="K19" s="5"/>
    </row>
    <row r="20" spans="1:11" ht="18.75" customHeight="1">
      <c r="A20" s="53" t="s">
        <v>29</v>
      </c>
      <c r="B20" s="53"/>
      <c r="C20" s="5"/>
      <c r="D20" s="5"/>
      <c r="E20" s="5"/>
      <c r="F20" s="5"/>
      <c r="G20" s="5"/>
      <c r="H20" s="48">
        <f>H18/H15</f>
        <v>8.324470546385609</v>
      </c>
      <c r="I20" s="49">
        <f>I18/I15</f>
        <v>9</v>
      </c>
      <c r="J20" s="5"/>
      <c r="K20" s="5"/>
    </row>
    <row r="21" spans="1:11" s="27" customFormat="1" ht="15" customHeight="1" thickBot="1">
      <c r="A21" s="23" t="s">
        <v>20</v>
      </c>
      <c r="B21" s="50">
        <f>SLOPE(B19:G19,B18:G18)</f>
        <v>0.17229753007036167</v>
      </c>
      <c r="C21" s="26"/>
      <c r="D21" s="26"/>
      <c r="E21" s="26"/>
      <c r="F21" s="26"/>
      <c r="G21" s="26"/>
      <c r="H21" s="28" t="s">
        <v>31</v>
      </c>
      <c r="I21" s="29" t="s">
        <v>32</v>
      </c>
      <c r="J21" s="26"/>
      <c r="K21" s="26"/>
    </row>
    <row r="22" spans="1:11" s="27" customFormat="1" ht="15">
      <c r="A22" s="23" t="s">
        <v>21</v>
      </c>
      <c r="B22" s="50">
        <f>INTERCEPT(B19:G19,B18:G18)</f>
        <v>0.004857142857142782</v>
      </c>
      <c r="C22" s="26"/>
      <c r="D22" s="26"/>
      <c r="E22" s="26"/>
      <c r="F22" s="26"/>
      <c r="G22" s="26"/>
      <c r="J22" s="26"/>
      <c r="K22" s="26"/>
    </row>
    <row r="23" spans="1:11" s="27" customFormat="1" ht="15">
      <c r="A23" s="23" t="s">
        <v>23</v>
      </c>
      <c r="B23" s="50">
        <f>CORREL(B19:G19,B18:G18)</f>
        <v>0.9998299884070718</v>
      </c>
      <c r="J23" s="26"/>
      <c r="K23" s="26"/>
    </row>
    <row r="24" spans="1:11" s="27" customFormat="1" ht="15.75" thickBot="1">
      <c r="A24" s="3"/>
      <c r="C24" s="26"/>
      <c r="E24" s="26"/>
      <c r="F24" s="26"/>
      <c r="G24" s="26"/>
      <c r="J24" s="26"/>
      <c r="K24" s="26"/>
    </row>
    <row r="25" spans="1:11" s="27" customFormat="1" ht="15.75" thickBot="1">
      <c r="A25" s="73" t="s">
        <v>44</v>
      </c>
      <c r="B25" s="74"/>
      <c r="C25" s="75"/>
      <c r="D25" s="76"/>
      <c r="E25" s="76"/>
      <c r="F25" s="76"/>
      <c r="G25" s="76"/>
      <c r="H25" s="77"/>
      <c r="J25" s="72"/>
      <c r="K25" s="72"/>
    </row>
    <row r="26" spans="1:11" s="27" customFormat="1" ht="15.75" thickBot="1">
      <c r="A26" s="78" t="s">
        <v>45</v>
      </c>
      <c r="B26" s="79">
        <v>0.999</v>
      </c>
      <c r="C26" s="80"/>
      <c r="D26" s="81"/>
      <c r="E26" s="95" t="s">
        <v>24</v>
      </c>
      <c r="F26" s="52" t="str">
        <f>IF(B23&gt;B26,"linéarité valide","linéarité non valide")</f>
        <v>linéarité valide</v>
      </c>
      <c r="G26" s="96"/>
      <c r="H26" s="97"/>
      <c r="I26" s="26"/>
      <c r="J26" s="26"/>
      <c r="K26" s="26"/>
    </row>
    <row r="27" spans="1:8" ht="36.75" thickBot="1">
      <c r="A27" s="101" t="s">
        <v>41</v>
      </c>
      <c r="B27" s="75"/>
      <c r="C27" s="75"/>
      <c r="D27" s="83" t="s">
        <v>47</v>
      </c>
      <c r="E27" s="84">
        <v>0.32</v>
      </c>
      <c r="F27" s="24" t="s">
        <v>37</v>
      </c>
      <c r="G27" s="59"/>
      <c r="H27" s="60"/>
    </row>
    <row r="28" spans="1:8" ht="75" customHeight="1" thickBot="1">
      <c r="A28" s="85" t="s">
        <v>42</v>
      </c>
      <c r="B28" s="86">
        <f>ABS(I20-H20)</f>
        <v>0.6755294536143914</v>
      </c>
      <c r="C28" s="87" t="s">
        <v>40</v>
      </c>
      <c r="D28" s="88">
        <f>2.8*E27</f>
        <v>0.8959999999999999</v>
      </c>
      <c r="E28" s="87" t="s">
        <v>43</v>
      </c>
      <c r="F28" s="52" t="str">
        <f>IF(B28&lt;D28,"répétabilité valide","répétabilité non valide")</f>
        <v>répétabilité valide</v>
      </c>
      <c r="G28" s="52"/>
      <c r="H28" s="98"/>
    </row>
    <row r="29" spans="1:8" ht="24.75" thickBot="1">
      <c r="A29" s="101" t="s">
        <v>48</v>
      </c>
      <c r="B29" s="75"/>
      <c r="C29" s="89"/>
      <c r="D29" s="83" t="s">
        <v>39</v>
      </c>
      <c r="E29" s="84">
        <v>0.42</v>
      </c>
      <c r="F29" s="75"/>
      <c r="G29" s="75"/>
      <c r="H29" s="90"/>
    </row>
    <row r="30" spans="1:8" ht="24.75" thickBot="1">
      <c r="A30" s="91" t="s">
        <v>35</v>
      </c>
      <c r="B30" s="51">
        <f>AVERAGE(H20:I20)</f>
        <v>8.662235273192804</v>
      </c>
      <c r="C30" s="25" t="s">
        <v>37</v>
      </c>
      <c r="D30" s="58" t="s">
        <v>34</v>
      </c>
      <c r="E30" s="99">
        <f>E29*2</f>
        <v>0.84</v>
      </c>
      <c r="F30" s="52" t="str">
        <f>IF(AND(F26="linéarité valide",F28="répétabilité valide"),"validé","NON VALIDÉ")</f>
        <v>validé</v>
      </c>
      <c r="G30" s="100"/>
      <c r="H30" s="36"/>
    </row>
    <row r="31" spans="1:8" ht="24.75" thickBot="1">
      <c r="A31" s="85" t="s">
        <v>36</v>
      </c>
      <c r="B31" s="92">
        <f>1000*B30/B3</f>
        <v>188.26853451842652</v>
      </c>
      <c r="C31" s="93" t="s">
        <v>38</v>
      </c>
      <c r="D31" s="94" t="s">
        <v>34</v>
      </c>
      <c r="E31" s="92">
        <f>E30*B3</f>
        <v>38.648399999999995</v>
      </c>
      <c r="F31" s="80"/>
      <c r="G31" s="80"/>
      <c r="H31" s="82"/>
    </row>
    <row r="32" ht="15.75" thickBot="1"/>
    <row r="33" spans="1:9" ht="21.75" customHeight="1" thickBot="1">
      <c r="A33" s="71" t="s">
        <v>46</v>
      </c>
      <c r="B33" s="102" t="str">
        <f>IF(F30="validé",CONCATENATE("la concentration de l'eau en nitrite est de ",ROUND(B30,2)," ",C30," ± ",E30," ",C30),"refaire le dosage")</f>
        <v>la concentration de l'eau en nitrite est de 8,66 µg NO2 par mL ± 0,84 µg NO2 par mL</v>
      </c>
      <c r="C33" s="103"/>
      <c r="D33" s="103"/>
      <c r="E33" s="103"/>
      <c r="F33" s="103"/>
      <c r="G33" s="103"/>
      <c r="H33" s="103"/>
      <c r="I33" s="104"/>
    </row>
    <row r="34" ht="18.75"/>
    <row r="35" ht="27.75"/>
    <row r="36" ht="27.75"/>
  </sheetData>
  <mergeCells count="1">
    <mergeCell ref="A25:B2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jnn</dc:creator>
  <cp:keywords/>
  <dc:description/>
  <cp:lastModifiedBy>sd valley e</cp:lastModifiedBy>
  <cp:lastPrinted>2003-05-21T04:45:19Z</cp:lastPrinted>
  <dcterms:created xsi:type="dcterms:W3CDTF">2003-03-03T20:13:50Z</dcterms:created>
  <cp:category/>
  <cp:version/>
  <cp:contentType/>
  <cp:contentStatus/>
</cp:coreProperties>
</file>